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0DCD4A3F-73A5-4862-8504-E6F41F374189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דוג מפורטת לחישוב סו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4" l="1"/>
  <c r="A53" i="4" l="1"/>
  <c r="C42" i="4"/>
  <c r="C19" i="4"/>
  <c r="C27" i="4" s="1"/>
  <c r="C16" i="4"/>
  <c r="C26" i="4" s="1"/>
  <c r="C13" i="4"/>
  <c r="C14" i="4" l="1"/>
  <c r="C24" i="4"/>
  <c r="C25" i="4" s="1"/>
  <c r="C28" i="4"/>
  <c r="C29" i="4" s="1"/>
  <c r="C30" i="4" l="1"/>
  <c r="C33" i="4" s="1"/>
  <c r="C41" i="4" l="1"/>
  <c r="C44" i="4"/>
  <c r="C43" i="4"/>
  <c r="B45" i="4" s="1"/>
  <c r="C45" i="4" l="1"/>
  <c r="C49" i="4" l="1"/>
  <c r="C50" i="4" s="1"/>
  <c r="C53" i="4" s="1"/>
  <c r="C54" i="4" s="1"/>
  <c r="C55" i="4" s="1"/>
</calcChain>
</file>

<file path=xl/sharedStrings.xml><?xml version="1.0" encoding="utf-8"?>
<sst xmlns="http://schemas.openxmlformats.org/spreadsheetml/2006/main" count="71" uniqueCount="71">
  <si>
    <t>נתונים:</t>
  </si>
  <si>
    <t>מדד מחירי התשומות בבסיס</t>
  </si>
  <si>
    <t>מדד המחירים לצרכן מועד בבסיס</t>
  </si>
  <si>
    <t>ההפרש בין השינוי בשער היורו לשינוי במדד המחירים</t>
  </si>
  <si>
    <t>חישוב עלות לק"מ</t>
  </si>
  <si>
    <t>מדד המחירים לצרכן בחודש ההתחשבנות</t>
  </si>
  <si>
    <t>שער היורו בבסיס (₪)</t>
  </si>
  <si>
    <t>הערה: הדוגמא המוצגת לעיל, הינה לצורך המחשה בלבד והיא מבוססת על נתונים היפותטיים. אין להתבסס על נתונים אלו לצורך הגשת ההצעה</t>
  </si>
  <si>
    <t>שורה</t>
  </si>
  <si>
    <t>b1</t>
  </si>
  <si>
    <t xml:space="preserve">b2 </t>
  </si>
  <si>
    <t>b3</t>
  </si>
  <si>
    <t>c1</t>
  </si>
  <si>
    <t>c2</t>
  </si>
  <si>
    <t>c3</t>
  </si>
  <si>
    <t>d1</t>
  </si>
  <si>
    <t>d2</t>
  </si>
  <si>
    <t>e</t>
  </si>
  <si>
    <t>עלות ההפעלה השנתית (אלפי ₪)</t>
  </si>
  <si>
    <t xml:space="preserve">חישוב עלות הפעלה שנתית בבסיס- סעיף 50 </t>
  </si>
  <si>
    <t>השינוי במדד מחירי התשומות בין מועד הגשת ההצעות למועד ההודעה על הזכיה</t>
  </si>
  <si>
    <t>i=c2/c1-1</t>
  </si>
  <si>
    <t>l=h+k</t>
  </si>
  <si>
    <t>m=l/a*1000</t>
  </si>
  <si>
    <t>תחשיב הסובסידיה שוטפת - סעיף 51</t>
  </si>
  <si>
    <t>עדכון עלות הפעלה בהתאם לביצוע ק"מ רכב בפועל (aoc) - סעיף 51.1</t>
  </si>
  <si>
    <t>n1</t>
  </si>
  <si>
    <t>o1</t>
  </si>
  <si>
    <t>חודש ההתחשבנות</t>
  </si>
  <si>
    <t>אוקטובר 2014</t>
  </si>
  <si>
    <t xml:space="preserve">עלות הפעלה חודשית </t>
  </si>
  <si>
    <t>סכום כל העלויות הפעלה החודשית ( אלפי ₪) - aoc</t>
  </si>
  <si>
    <t>v=u*b3/b2</t>
  </si>
  <si>
    <t>מדד מחירי התשומות אוקטובר 2014 ההתחשבנות</t>
  </si>
  <si>
    <t>עלות ההפעלה החודשית (אלפי ₪)</t>
  </si>
  <si>
    <t>דוגמא לחישוב סובסידיה שוטפת</t>
  </si>
  <si>
    <t>סובסידיה חודשית לתשלום</t>
  </si>
  <si>
    <t>פדיון מנוסעים כולל סובסידיה ייעודית והסכמים גלובליים</t>
  </si>
  <si>
    <t>v</t>
  </si>
  <si>
    <t>x</t>
  </si>
  <si>
    <t>y=v-x</t>
  </si>
  <si>
    <t>סובסידיה חודשית לתשלום (אלפי ₪)</t>
  </si>
  <si>
    <t>i1=d2/d1-1</t>
  </si>
  <si>
    <t>j=i1-i</t>
  </si>
  <si>
    <t>עלות ההפעלה השנתית בבסיס (אלפי ₪)</t>
  </si>
  <si>
    <t>r1=(m*n1/1000-o1)</t>
  </si>
  <si>
    <t>k=17%*e*j</t>
  </si>
  <si>
    <t>a</t>
  </si>
  <si>
    <t>עלות הפעלה לתקופה ינואר - ספטמבר  2014 (אלפי ₪) ('toc)</t>
  </si>
  <si>
    <t>אם q1 חיובי עלות ההפעלה  (aoc) - אלפי ₪</t>
  </si>
  <si>
    <t>אם q1 שלילי עלות ההפעלה  (aoc) - אלפי ₪</t>
  </si>
  <si>
    <t>עלות הפעלה באקטובר 2014   (אלפי ₪) - aoc</t>
  </si>
  <si>
    <t>u=t1</t>
  </si>
  <si>
    <t xml:space="preserve">עדכון עלות הפעלה </t>
  </si>
  <si>
    <t>מכפלת 17% מעלות ההפעלה השנתית בהפרש השינוי בשער היורו לשינוי במדד המחירים לצרכן (₪)</t>
  </si>
  <si>
    <t>g=(b2/b1-1)</t>
  </si>
  <si>
    <t>h=e*(1+g)</t>
  </si>
  <si>
    <t>עדכון ההצעה הכספית בגין שינוי במדד מחירי התשומות (אלפי ₪)</t>
  </si>
  <si>
    <t>סך ק"מ רכב שנתי במפת הבסיס (kmb)</t>
  </si>
  <si>
    <t>עלות לק"מ בבסיס (p) (₪)</t>
  </si>
  <si>
    <t xml:space="preserve">סך ק"מ רכב שבוצע בפועל בתקופה ינואר -אוקטובר 2014 כולל   (kmc) </t>
  </si>
  <si>
    <t xml:space="preserve">ביצוע מצטבר בפועל של ק"מ רכב קטן מסך ק"מ רכב במפת הבסיס </t>
  </si>
  <si>
    <t>שער היורו שישמש להתחשבנות- השער היציג הידוע ביום העשירי מיום הודעת הזכייה (₪)</t>
  </si>
  <si>
    <t>מדד מחירי התשומות במועד בו ייקבע שער היורו שימש להתחשבנות</t>
  </si>
  <si>
    <t>מדד המחירים לצרכן במועד בו ייקבע שער היורו שישמש להתחשבנות</t>
  </si>
  <si>
    <t>השער לעדכון עלות ההפעלה</t>
  </si>
  <si>
    <t>שער היורו</t>
  </si>
  <si>
    <t>q1=n1&lt;a</t>
  </si>
  <si>
    <t>s1=(m*0.75*(n1-a)+(m*a)/1000-o1</t>
  </si>
  <si>
    <t>שיעור השינוי במדד המחירים לצרכן בין הבסיס למועד בו נקבע שער היורו שישמש להתחשבנות</t>
  </si>
  <si>
    <t>שיעור השינוי בשער היורו בין הבסיס למועד בו נקבע שער היורו שישמש להתחשבנות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</si>
</sst>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Fill="1" applyAlignment="1">
      <alignment horizontal="centerContinuous" vertical="justify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0" fillId="0" borderId="0" xfId="1" applyNumberFormat="1" applyFont="1" applyFill="1"/>
    <xf numFmtId="0" fontId="0" fillId="0" borderId="0" xfId="0" applyFill="1" applyAlignment="1">
      <alignment horizontal="center"/>
    </xf>
    <xf numFmtId="164" fontId="0" fillId="0" borderId="0" xfId="1" quotePrefix="1" applyNumberFormat="1" applyFont="1" applyFill="1"/>
    <xf numFmtId="164" fontId="0" fillId="0" borderId="0" xfId="0" applyNumberFormat="1" applyFill="1"/>
    <xf numFmtId="0" fontId="2" fillId="0" borderId="0" xfId="0" applyFont="1" applyFill="1"/>
    <xf numFmtId="164" fontId="2" fillId="0" borderId="0" xfId="1" applyNumberFormat="1" applyFont="1" applyFill="1"/>
    <xf numFmtId="43" fontId="0" fillId="0" borderId="0" xfId="1" applyNumberFormat="1" applyFont="1" applyFill="1"/>
    <xf numFmtId="166" fontId="0" fillId="0" borderId="0" xfId="1" applyNumberFormat="1" applyFont="1" applyFill="1"/>
    <xf numFmtId="0" fontId="0" fillId="0" borderId="0" xfId="0" applyFill="1" applyAlignment="1">
      <alignment wrapText="1"/>
    </xf>
    <xf numFmtId="165" fontId="0" fillId="0" borderId="0" xfId="2" applyNumberFormat="1" applyFont="1" applyFill="1"/>
    <xf numFmtId="0" fontId="2" fillId="0" borderId="0" xfId="0" applyFont="1" applyFill="1" applyAlignment="1">
      <alignment horizontal="center"/>
    </xf>
    <xf numFmtId="43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1" applyNumberFormat="1" applyFont="1" applyFill="1" applyAlignment="1">
      <alignment horizontal="center"/>
    </xf>
    <xf numFmtId="43" fontId="0" fillId="0" borderId="0" xfId="0" applyNumberForma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1" applyNumberFormat="1" applyFont="1" applyFill="1"/>
    <xf numFmtId="164" fontId="5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8"/>
  <sheetViews>
    <sheetView rightToLeft="1" tabSelected="1" topLeftCell="A25" workbookViewId="0">
      <selection activeCell="C33" sqref="C33"/>
    </sheetView>
  </sheetViews>
  <sheetFormatPr defaultRowHeight="14.25" x14ac:dyDescent="0.2"/>
  <cols>
    <col min="1" max="1" width="65.625" style="2" customWidth="1"/>
    <col min="2" max="2" width="30.625" style="2" customWidth="1"/>
    <col min="3" max="3" width="12.25" style="2" bestFit="1" customWidth="1"/>
    <col min="4" max="4" width="9.5" style="2" customWidth="1"/>
    <col min="5" max="5" width="21.625" style="2" customWidth="1"/>
    <col min="6" max="6" width="12.375" style="2" bestFit="1" customWidth="1"/>
    <col min="7" max="7" width="9" style="2"/>
    <col min="8" max="8" width="16.125" style="2" customWidth="1"/>
    <col min="9" max="9" width="11.25" style="2" bestFit="1" customWidth="1"/>
    <col min="10" max="10" width="12.5" style="2" customWidth="1"/>
    <col min="11" max="11" width="18.75" style="2" customWidth="1"/>
    <col min="12" max="16384" width="9" style="2"/>
  </cols>
  <sheetData>
    <row r="2" spans="1:4" ht="18" x14ac:dyDescent="0.2">
      <c r="A2" s="1" t="s">
        <v>35</v>
      </c>
      <c r="B2" s="1"/>
      <c r="C2" s="1"/>
    </row>
    <row r="4" spans="1:4" ht="15" x14ac:dyDescent="0.25">
      <c r="A4" s="3" t="s">
        <v>0</v>
      </c>
      <c r="B4" s="4" t="s">
        <v>8</v>
      </c>
    </row>
    <row r="5" spans="1:4" x14ac:dyDescent="0.2">
      <c r="C5" s="5"/>
    </row>
    <row r="6" spans="1:4" x14ac:dyDescent="0.2">
      <c r="A6" s="2" t="s">
        <v>28</v>
      </c>
      <c r="B6" s="6"/>
      <c r="C6" s="7" t="s">
        <v>29</v>
      </c>
    </row>
    <row r="7" spans="1:4" x14ac:dyDescent="0.2">
      <c r="B7" s="6"/>
      <c r="C7" s="5"/>
    </row>
    <row r="8" spans="1:4" x14ac:dyDescent="0.2">
      <c r="A8" s="2" t="s">
        <v>58</v>
      </c>
      <c r="B8" s="6" t="s">
        <v>47</v>
      </c>
      <c r="C8" s="5">
        <v>33076.5</v>
      </c>
      <c r="D8" s="8"/>
    </row>
    <row r="9" spans="1:4" x14ac:dyDescent="0.2">
      <c r="B9" s="6"/>
      <c r="C9" s="5"/>
    </row>
    <row r="10" spans="1:4" x14ac:dyDescent="0.2">
      <c r="A10" s="2" t="s">
        <v>65</v>
      </c>
      <c r="B10" s="6"/>
      <c r="C10" s="5" t="s">
        <v>66</v>
      </c>
    </row>
    <row r="11" spans="1:4" x14ac:dyDescent="0.2">
      <c r="B11" s="6"/>
      <c r="C11" s="5"/>
    </row>
    <row r="12" spans="1:4" x14ac:dyDescent="0.2">
      <c r="A12" s="2" t="s">
        <v>1</v>
      </c>
      <c r="B12" s="6" t="s">
        <v>9</v>
      </c>
      <c r="C12" s="11">
        <v>100</v>
      </c>
    </row>
    <row r="13" spans="1:4" x14ac:dyDescent="0.2">
      <c r="A13" s="2" t="s">
        <v>63</v>
      </c>
      <c r="B13" s="6" t="s">
        <v>10</v>
      </c>
      <c r="C13" s="11">
        <f>C12*1.1</f>
        <v>110.00000000000001</v>
      </c>
    </row>
    <row r="14" spans="1:4" x14ac:dyDescent="0.2">
      <c r="A14" s="2" t="s">
        <v>33</v>
      </c>
      <c r="B14" s="6" t="s">
        <v>11</v>
      </c>
      <c r="C14" s="11">
        <f>C13*1.05</f>
        <v>115.50000000000001</v>
      </c>
    </row>
    <row r="15" spans="1:4" x14ac:dyDescent="0.2">
      <c r="A15" s="2" t="s">
        <v>2</v>
      </c>
      <c r="B15" s="6" t="s">
        <v>12</v>
      </c>
      <c r="C15" s="11">
        <v>103.1</v>
      </c>
    </row>
    <row r="16" spans="1:4" x14ac:dyDescent="0.2">
      <c r="A16" s="2" t="s">
        <v>64</v>
      </c>
      <c r="B16" s="6" t="s">
        <v>13</v>
      </c>
      <c r="C16" s="11">
        <f>C15*1.02</f>
        <v>105.16199999999999</v>
      </c>
    </row>
    <row r="17" spans="1:3" x14ac:dyDescent="0.2">
      <c r="A17" s="2" t="s">
        <v>5</v>
      </c>
      <c r="B17" s="6" t="s">
        <v>14</v>
      </c>
      <c r="C17" s="11">
        <v>106</v>
      </c>
    </row>
    <row r="18" spans="1:3" x14ac:dyDescent="0.2">
      <c r="A18" s="2" t="s">
        <v>6</v>
      </c>
      <c r="B18" s="6" t="s">
        <v>15</v>
      </c>
      <c r="C18" s="12">
        <v>5.0369999999999999</v>
      </c>
    </row>
    <row r="19" spans="1:3" x14ac:dyDescent="0.2">
      <c r="A19" s="2" t="s">
        <v>62</v>
      </c>
      <c r="B19" s="6" t="s">
        <v>16</v>
      </c>
      <c r="C19" s="12">
        <f>C18*1.035</f>
        <v>5.2132949999999996</v>
      </c>
    </row>
    <row r="20" spans="1:3" x14ac:dyDescent="0.2">
      <c r="B20" s="6"/>
      <c r="C20" s="5"/>
    </row>
    <row r="21" spans="1:3" x14ac:dyDescent="0.2">
      <c r="A21" s="2" t="s">
        <v>18</v>
      </c>
      <c r="B21" s="6" t="s">
        <v>17</v>
      </c>
      <c r="C21" s="5">
        <v>6000</v>
      </c>
    </row>
    <row r="22" spans="1:3" x14ac:dyDescent="0.2">
      <c r="B22" s="6"/>
      <c r="C22" s="5"/>
    </row>
    <row r="23" spans="1:3" ht="15" x14ac:dyDescent="0.25">
      <c r="A23" s="3" t="s">
        <v>19</v>
      </c>
      <c r="B23" s="6"/>
      <c r="C23" s="5"/>
    </row>
    <row r="24" spans="1:3" x14ac:dyDescent="0.2">
      <c r="A24" s="13" t="s">
        <v>20</v>
      </c>
      <c r="B24" s="6" t="s">
        <v>55</v>
      </c>
      <c r="C24" s="11">
        <f>C13/C12-1</f>
        <v>0.10000000000000009</v>
      </c>
    </row>
    <row r="25" spans="1:3" x14ac:dyDescent="0.2">
      <c r="A25" s="13" t="s">
        <v>57</v>
      </c>
      <c r="B25" s="6" t="s">
        <v>56</v>
      </c>
      <c r="C25" s="5">
        <f>(C24+1)*C21</f>
        <v>6600.0000000000009</v>
      </c>
    </row>
    <row r="26" spans="1:3" ht="28.5" x14ac:dyDescent="0.2">
      <c r="A26" s="13" t="s">
        <v>69</v>
      </c>
      <c r="B26" s="6" t="s">
        <v>21</v>
      </c>
      <c r="C26" s="14">
        <f>C16/C15-1</f>
        <v>2.0000000000000018E-2</v>
      </c>
    </row>
    <row r="27" spans="1:3" x14ac:dyDescent="0.2">
      <c r="A27" s="13" t="s">
        <v>70</v>
      </c>
      <c r="B27" s="6" t="s">
        <v>42</v>
      </c>
      <c r="C27" s="14">
        <f>C19/C18-1</f>
        <v>3.499999999999992E-2</v>
      </c>
    </row>
    <row r="28" spans="1:3" x14ac:dyDescent="0.2">
      <c r="A28" s="13" t="s">
        <v>3</v>
      </c>
      <c r="B28" s="6" t="s">
        <v>43</v>
      </c>
      <c r="C28" s="14">
        <f>C27-C26</f>
        <v>1.4999999999999902E-2</v>
      </c>
    </row>
    <row r="29" spans="1:3" ht="28.5" x14ac:dyDescent="0.2">
      <c r="A29" s="13" t="s">
        <v>54</v>
      </c>
      <c r="B29" s="6" t="s">
        <v>46</v>
      </c>
      <c r="C29" s="5">
        <f>C28*0.17*C21</f>
        <v>15.299999999999903</v>
      </c>
    </row>
    <row r="30" spans="1:3" ht="15" x14ac:dyDescent="0.25">
      <c r="A30" s="9" t="s">
        <v>44</v>
      </c>
      <c r="B30" s="15" t="s">
        <v>22</v>
      </c>
      <c r="C30" s="10">
        <f>C25+C29</f>
        <v>6615.3000000000011</v>
      </c>
    </row>
    <row r="31" spans="1:3" x14ac:dyDescent="0.2">
      <c r="B31" s="6"/>
      <c r="C31" s="5"/>
    </row>
    <row r="32" spans="1:3" ht="15" x14ac:dyDescent="0.25">
      <c r="A32" s="3" t="s">
        <v>4</v>
      </c>
      <c r="B32" s="6"/>
      <c r="C32" s="5"/>
    </row>
    <row r="33" spans="1:6" ht="15" x14ac:dyDescent="0.25">
      <c r="A33" s="9" t="s">
        <v>59</v>
      </c>
      <c r="B33" s="15" t="s">
        <v>23</v>
      </c>
      <c r="C33" s="16">
        <f>C30/C8*1000</f>
        <v>200.00000000000003</v>
      </c>
    </row>
    <row r="34" spans="1:6" x14ac:dyDescent="0.2">
      <c r="B34" s="6"/>
      <c r="C34" s="5"/>
    </row>
    <row r="35" spans="1:6" ht="15" x14ac:dyDescent="0.25">
      <c r="A35" s="3" t="s">
        <v>24</v>
      </c>
      <c r="C35" s="5"/>
    </row>
    <row r="36" spans="1:6" ht="15" x14ac:dyDescent="0.25">
      <c r="A36" s="3"/>
      <c r="C36" s="5"/>
    </row>
    <row r="37" spans="1:6" ht="15" x14ac:dyDescent="0.25">
      <c r="A37" s="3" t="s">
        <v>25</v>
      </c>
      <c r="C37" s="5"/>
    </row>
    <row r="38" spans="1:6" ht="15" x14ac:dyDescent="0.25">
      <c r="A38" s="3"/>
      <c r="C38" s="5"/>
    </row>
    <row r="39" spans="1:6" ht="15" x14ac:dyDescent="0.25">
      <c r="A39" s="3" t="s">
        <v>53</v>
      </c>
      <c r="C39" s="5"/>
    </row>
    <row r="40" spans="1:6" x14ac:dyDescent="0.2">
      <c r="A40" s="13" t="s">
        <v>60</v>
      </c>
      <c r="B40" s="6" t="s">
        <v>26</v>
      </c>
      <c r="C40" s="5">
        <f>C8*1.1</f>
        <v>36384.15</v>
      </c>
      <c r="D40" s="8"/>
      <c r="E40" s="8"/>
    </row>
    <row r="41" spans="1:6" x14ac:dyDescent="0.2">
      <c r="A41" s="13" t="s">
        <v>48</v>
      </c>
      <c r="B41" s="6" t="s">
        <v>27</v>
      </c>
      <c r="C41" s="5">
        <f>C33*C40/10*9/1000</f>
        <v>6549.1470000000008</v>
      </c>
      <c r="E41" s="8"/>
    </row>
    <row r="42" spans="1:6" x14ac:dyDescent="0.2">
      <c r="A42" s="13" t="s">
        <v>61</v>
      </c>
      <c r="B42" s="6" t="s">
        <v>67</v>
      </c>
      <c r="C42" s="5" t="str">
        <f>IF(C40&lt;C8,"חיובי","שלילי")</f>
        <v>שלילי</v>
      </c>
      <c r="F42" s="8"/>
    </row>
    <row r="43" spans="1:6" x14ac:dyDescent="0.2">
      <c r="A43" s="13" t="s">
        <v>49</v>
      </c>
      <c r="B43" s="6" t="s">
        <v>45</v>
      </c>
      <c r="C43" s="5" t="str">
        <f>IF(C42="חיובי",(C40*C33/1000-C41),"לא רלוונטי")</f>
        <v>לא רלוונטי</v>
      </c>
    </row>
    <row r="44" spans="1:6" x14ac:dyDescent="0.2">
      <c r="A44" s="13" t="s">
        <v>50</v>
      </c>
      <c r="B44" s="6" t="s">
        <v>68</v>
      </c>
      <c r="C44" s="5">
        <f>IF(C42="שלילי",(C33*0.75*(C40-C8)/1000+C33*C8/1000-C41),"לא רלוונטי")</f>
        <v>562.30050000000028</v>
      </c>
    </row>
    <row r="45" spans="1:6" ht="15" x14ac:dyDescent="0.25">
      <c r="A45" s="17" t="s">
        <v>51</v>
      </c>
      <c r="B45" s="18" t="str">
        <f>IF($C43="לא רלוונטי","t1=s1","t1=r1")</f>
        <v>t1=s1</v>
      </c>
      <c r="C45" s="10">
        <f>IF($C43="לא רלוונטי",$C44,$C43)</f>
        <v>562.30050000000028</v>
      </c>
      <c r="D45" s="19"/>
      <c r="E45" s="8"/>
    </row>
    <row r="46" spans="1:6" ht="15" x14ac:dyDescent="0.25">
      <c r="A46" s="3"/>
      <c r="C46" s="5"/>
    </row>
    <row r="47" spans="1:6" ht="15" x14ac:dyDescent="0.25">
      <c r="A47" s="3"/>
      <c r="C47" s="5"/>
    </row>
    <row r="48" spans="1:6" ht="15" x14ac:dyDescent="0.25">
      <c r="A48" s="3" t="s">
        <v>30</v>
      </c>
      <c r="C48" s="5"/>
    </row>
    <row r="49" spans="1:3" x14ac:dyDescent="0.2">
      <c r="A49" s="20" t="s">
        <v>31</v>
      </c>
      <c r="B49" s="21" t="s">
        <v>52</v>
      </c>
      <c r="C49" s="22">
        <f>C45</f>
        <v>562.30050000000028</v>
      </c>
    </row>
    <row r="50" spans="1:3" ht="15" x14ac:dyDescent="0.25">
      <c r="A50" s="9" t="s">
        <v>34</v>
      </c>
      <c r="B50" s="15" t="s">
        <v>32</v>
      </c>
      <c r="C50" s="10">
        <f>C49*C14/C13</f>
        <v>590.41552500000023</v>
      </c>
    </row>
    <row r="51" spans="1:3" ht="15" x14ac:dyDescent="0.25">
      <c r="A51" s="3"/>
      <c r="C51" s="5"/>
    </row>
    <row r="52" spans="1:3" ht="15" x14ac:dyDescent="0.25">
      <c r="A52" s="3" t="s">
        <v>36</v>
      </c>
      <c r="C52" s="5"/>
    </row>
    <row r="53" spans="1:3" x14ac:dyDescent="0.2">
      <c r="A53" s="20" t="str">
        <f>A50</f>
        <v>עלות ההפעלה החודשית (אלפי ₪)</v>
      </c>
      <c r="B53" s="6" t="s">
        <v>38</v>
      </c>
      <c r="C53" s="5">
        <f>C50</f>
        <v>590.41552500000023</v>
      </c>
    </row>
    <row r="54" spans="1:3" x14ac:dyDescent="0.2">
      <c r="A54" s="20" t="s">
        <v>37</v>
      </c>
      <c r="B54" s="6" t="s">
        <v>39</v>
      </c>
      <c r="C54" s="5">
        <f>C53*0.7</f>
        <v>413.29086750000016</v>
      </c>
    </row>
    <row r="55" spans="1:3" ht="15" x14ac:dyDescent="0.25">
      <c r="A55" s="3" t="s">
        <v>41</v>
      </c>
      <c r="B55" s="15" t="s">
        <v>40</v>
      </c>
      <c r="C55" s="10">
        <f>C53-C54</f>
        <v>177.12465750000007</v>
      </c>
    </row>
    <row r="56" spans="1:3" ht="15" x14ac:dyDescent="0.25">
      <c r="A56" s="3"/>
      <c r="C56" s="5"/>
    </row>
    <row r="57" spans="1:3" ht="15" x14ac:dyDescent="0.25">
      <c r="A57" s="3" t="s">
        <v>7</v>
      </c>
      <c r="C57" s="5"/>
    </row>
    <row r="58" spans="1:3" s="20" customFormat="1" x14ac:dyDescent="0.2">
      <c r="B58" s="6"/>
      <c r="C58" s="22"/>
    </row>
    <row r="59" spans="1:3" s="20" customFormat="1" x14ac:dyDescent="0.2">
      <c r="B59" s="6"/>
      <c r="C59" s="23"/>
    </row>
    <row r="60" spans="1:3" s="20" customFormat="1" x14ac:dyDescent="0.2">
      <c r="C60" s="23"/>
    </row>
    <row r="61" spans="1:3" ht="15" x14ac:dyDescent="0.25">
      <c r="A61" s="3"/>
      <c r="C61" s="5"/>
    </row>
    <row r="62" spans="1:3" ht="15" x14ac:dyDescent="0.25">
      <c r="A62" s="3"/>
      <c r="C62" s="5"/>
    </row>
    <row r="63" spans="1:3" ht="15" x14ac:dyDescent="0.25">
      <c r="A63" s="3"/>
      <c r="C63" s="5"/>
    </row>
    <row r="64" spans="1:3" ht="15" x14ac:dyDescent="0.25">
      <c r="A64" s="3"/>
      <c r="C64" s="5"/>
    </row>
    <row r="65" spans="1:3" ht="15" x14ac:dyDescent="0.25">
      <c r="A65" s="3"/>
      <c r="C65" s="5"/>
    </row>
    <row r="66" spans="1:3" ht="15" x14ac:dyDescent="0.25">
      <c r="A66" s="3"/>
      <c r="C66" s="5"/>
    </row>
    <row r="67" spans="1:3" ht="15" x14ac:dyDescent="0.25">
      <c r="A67" s="3"/>
      <c r="C67" s="5"/>
    </row>
    <row r="68" spans="1:3" ht="15" x14ac:dyDescent="0.25">
      <c r="A68" s="3"/>
      <c r="C68" s="5"/>
    </row>
    <row r="69" spans="1:3" ht="15" x14ac:dyDescent="0.25">
      <c r="A69" s="3"/>
      <c r="C69" s="5"/>
    </row>
    <row r="70" spans="1:3" ht="15" x14ac:dyDescent="0.25">
      <c r="A70" s="3"/>
      <c r="C70" s="5"/>
    </row>
    <row r="71" spans="1:3" ht="15" x14ac:dyDescent="0.25">
      <c r="A71" s="3"/>
      <c r="C71" s="5"/>
    </row>
    <row r="72" spans="1:3" ht="15" x14ac:dyDescent="0.25">
      <c r="A72" s="3"/>
      <c r="C72" s="5"/>
    </row>
    <row r="73" spans="1:3" ht="15" x14ac:dyDescent="0.25">
      <c r="A73" s="3"/>
      <c r="C73" s="5"/>
    </row>
    <row r="74" spans="1:3" ht="15" x14ac:dyDescent="0.25">
      <c r="A74" s="3"/>
      <c r="C74" s="5"/>
    </row>
    <row r="75" spans="1:3" ht="15" x14ac:dyDescent="0.25">
      <c r="A75" s="3"/>
      <c r="C75" s="5"/>
    </row>
    <row r="76" spans="1:3" ht="15" x14ac:dyDescent="0.25">
      <c r="A76" s="3"/>
      <c r="C76" s="5"/>
    </row>
    <row r="77" spans="1:3" ht="15" x14ac:dyDescent="0.25">
      <c r="A77" s="3"/>
      <c r="C77" s="5"/>
    </row>
    <row r="78" spans="1:3" x14ac:dyDescent="0.2">
      <c r="B78" s="6"/>
    </row>
  </sheetData>
  <pageMargins left="0.70866141732283472" right="0.70866141732283472" top="0.74803149606299213" bottom="0.74803149606299213" header="0.31496062992125984" footer="0.31496062992125984"/>
  <pageSetup paperSize="9" scale="6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דוג מפורטת לחישוב סוב</vt:lpstr>
    </vt:vector>
  </TitlesOfParts>
  <Company>עדליא ייעוץ כלכלי בע"מ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eyall</dc:creator>
  <cp:lastModifiedBy>רבקה אלמודאי</cp:lastModifiedBy>
  <cp:lastPrinted>2011-08-31T09:51:42Z</cp:lastPrinted>
  <dcterms:created xsi:type="dcterms:W3CDTF">2011-06-02T10:00:48Z</dcterms:created>
  <dcterms:modified xsi:type="dcterms:W3CDTF">2022-05-26T07:57:25Z</dcterms:modified>
</cp:coreProperties>
</file>